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7650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moi'!$A$1:$P$51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O43" i="1" l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M14" i="1"/>
  <c r="O14" i="1" s="1"/>
  <c r="K14" i="1"/>
  <c r="O13" i="1"/>
  <c r="O12" i="1"/>
  <c r="J42" i="1"/>
  <c r="J39" i="1"/>
  <c r="J38" i="1"/>
  <c r="I43" i="1"/>
  <c r="H43" i="1"/>
  <c r="F43" i="1"/>
  <c r="J43" i="1" l="1"/>
  <c r="K42" i="1"/>
  <c r="H42" i="1"/>
  <c r="K36" i="1"/>
  <c r="H36" i="1"/>
  <c r="M36" i="1" l="1"/>
  <c r="M42" i="1"/>
  <c r="L36" i="1"/>
  <c r="N36" i="1" s="1"/>
  <c r="L42" i="1"/>
  <c r="N42" i="1" s="1"/>
  <c r="H12" i="1"/>
  <c r="K33" i="1"/>
  <c r="H34" i="1"/>
  <c r="H18" i="1"/>
  <c r="H31" i="1"/>
  <c r="H22" i="1"/>
  <c r="H17" i="1"/>
  <c r="H41" i="1"/>
  <c r="K32" i="1"/>
  <c r="H33" i="1"/>
  <c r="K37" i="1"/>
  <c r="H37" i="1"/>
  <c r="K31" i="1"/>
  <c r="K28" i="1"/>
  <c r="H28" i="1"/>
  <c r="H32" i="1"/>
  <c r="H38" i="1"/>
  <c r="K41" i="1"/>
  <c r="K39" i="1"/>
  <c r="K40" i="1"/>
  <c r="G43" i="1"/>
  <c r="H21" i="1"/>
  <c r="H27" i="1"/>
  <c r="H39" i="1"/>
  <c r="H25" i="1"/>
  <c r="H19" i="1"/>
  <c r="H15" i="1"/>
  <c r="H35" i="1"/>
  <c r="H23" i="1"/>
  <c r="H26" i="1"/>
  <c r="H20" i="1"/>
  <c r="H13" i="1"/>
  <c r="H16" i="1"/>
  <c r="H24" i="1"/>
  <c r="H40" i="1"/>
  <c r="H30" i="1"/>
  <c r="H29" i="1"/>
  <c r="K27" i="1"/>
  <c r="K25" i="1"/>
  <c r="K19" i="1"/>
  <c r="K12" i="1"/>
  <c r="K34" i="1"/>
  <c r="K15" i="1"/>
  <c r="K18" i="1"/>
  <c r="K35" i="1"/>
  <c r="K23" i="1"/>
  <c r="K26" i="1"/>
  <c r="K20" i="1"/>
  <c r="K13" i="1"/>
  <c r="K22" i="1"/>
  <c r="K16" i="1"/>
  <c r="K24" i="1"/>
  <c r="K17" i="1"/>
  <c r="K30" i="1"/>
  <c r="K29" i="1"/>
  <c r="K21" i="1"/>
  <c r="E43" i="1"/>
  <c r="B43" i="1"/>
  <c r="C17" i="1"/>
  <c r="B17" i="1"/>
  <c r="C28" i="1"/>
  <c r="B28" i="1"/>
  <c r="C31" i="1"/>
  <c r="B31" i="1"/>
  <c r="C20" i="1"/>
  <c r="B20" i="1"/>
  <c r="C18" i="1"/>
  <c r="B18" i="1"/>
  <c r="C15" i="1"/>
  <c r="B15" i="1"/>
  <c r="C34" i="1"/>
  <c r="B34" i="1"/>
  <c r="C37" i="1"/>
  <c r="B37" i="1"/>
  <c r="L32" i="1" l="1"/>
  <c r="N32" i="1" s="1"/>
  <c r="L21" i="1"/>
  <c r="N21" i="1" s="1"/>
  <c r="M27" i="1"/>
  <c r="M33" i="1"/>
  <c r="M30" i="1"/>
  <c r="L29" i="1"/>
  <c r="N29" i="1" s="1"/>
  <c r="M28" i="1"/>
  <c r="M17" i="1"/>
  <c r="M18" i="1"/>
  <c r="M15" i="1"/>
  <c r="M41" i="1"/>
  <c r="L28" i="1"/>
  <c r="N28" i="1" s="1"/>
  <c r="M24" i="1"/>
  <c r="L33" i="1"/>
  <c r="N33" i="1" s="1"/>
  <c r="M16" i="1"/>
  <c r="L20" i="1"/>
  <c r="N20" i="1" s="1"/>
  <c r="L35" i="1"/>
  <c r="N35" i="1" s="1"/>
  <c r="M34" i="1"/>
  <c r="M37" i="1"/>
  <c r="M22" i="1"/>
  <c r="M26" i="1"/>
  <c r="L13" i="1"/>
  <c r="N13" i="1" s="1"/>
  <c r="M25" i="1"/>
  <c r="L12" i="1"/>
  <c r="L37" i="1"/>
  <c r="N37" i="1" s="1"/>
  <c r="L26" i="1"/>
  <c r="N26" i="1" s="1"/>
  <c r="L25" i="1"/>
  <c r="N25" i="1" s="1"/>
  <c r="M29" i="1"/>
  <c r="M39" i="1"/>
  <c r="L31" i="1"/>
  <c r="N31" i="1" s="1"/>
  <c r="L18" i="1"/>
  <c r="N18" i="1" s="1"/>
  <c r="L17" i="1"/>
  <c r="N17" i="1" s="1"/>
  <c r="M23" i="1"/>
  <c r="M19" i="1"/>
  <c r="M35" i="1"/>
  <c r="M40" i="1"/>
  <c r="M32" i="1"/>
  <c r="L30" i="1"/>
  <c r="N30" i="1" s="1"/>
  <c r="L24" i="1"/>
  <c r="N24" i="1" s="1"/>
  <c r="L23" i="1"/>
  <c r="N23" i="1" s="1"/>
  <c r="L19" i="1"/>
  <c r="N19" i="1" s="1"/>
  <c r="M31" i="1"/>
  <c r="M20" i="1"/>
  <c r="M12" i="1"/>
  <c r="M21" i="1"/>
  <c r="L27" i="1"/>
  <c r="N27" i="1" s="1"/>
  <c r="M13" i="1"/>
  <c r="L16" i="1"/>
  <c r="N16" i="1" s="1"/>
  <c r="L15" i="1"/>
  <c r="N15" i="1" s="1"/>
  <c r="L39" i="1"/>
  <c r="N39" i="1" s="1"/>
  <c r="K38" i="1"/>
  <c r="K43" i="1" s="1"/>
  <c r="L41" i="1"/>
  <c r="L40" i="1"/>
  <c r="N40" i="1" s="1"/>
  <c r="L22" i="1"/>
  <c r="N22" i="1" s="1"/>
  <c r="L34" i="1"/>
  <c r="N34" i="1" s="1"/>
  <c r="N12" i="1" l="1"/>
  <c r="N41" i="1"/>
  <c r="L38" i="1"/>
  <c r="N38" i="1" s="1"/>
  <c r="M38" i="1"/>
  <c r="M43" i="1" s="1"/>
  <c r="L43" i="1" l="1"/>
  <c r="N43" i="1"/>
</calcChain>
</file>

<file path=xl/sharedStrings.xml><?xml version="1.0" encoding="utf-8"?>
<sst xmlns="http://schemas.openxmlformats.org/spreadsheetml/2006/main" count="134" uniqueCount="128">
  <si>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</si>
  <si>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</si>
  <si>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</si>
  <si>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</si>
  <si>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KHOA KHOA HỌC CƠ BẢN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</si>
  <si>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</si>
  <si>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</si>
  <si>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</si>
  <si>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</si>
  <si>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</si>
  <si>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</si>
  <si>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</si>
  <si>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</si>
  <si>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</si>
  <si>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</si>
  <si>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</si>
  <si>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</si>
  <si>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</si>
  <si>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</si>
  <si>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</si>
  <si>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</si>
  <si>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</si>
  <si>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</si>
  <si>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</si>
  <si>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</si>
  <si>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</si>
  <si>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</si>
  <si>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</si>
  <si>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</si>
  <si>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</si>
  <si>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</si>
  <si>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</si>
  <si>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</si>
  <si>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</si>
  <si>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</si>
  <si>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</si>
  <si>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</si>
  <si>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</si>
  <si>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</si>
  <si>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Lê Văn</t>
  </si>
  <si>
    <t>Bình</t>
  </si>
  <si>
    <t>Nguyễn Văn</t>
  </si>
  <si>
    <t>Đông</t>
  </si>
  <si>
    <t xml:space="preserve">Nguyễn Phương </t>
  </si>
  <si>
    <t>Hà</t>
  </si>
  <si>
    <t>Nguyễn Thị Thu</t>
  </si>
  <si>
    <t>Hậu</t>
  </si>
  <si>
    <t xml:space="preserve">Phạm Thị Thu </t>
  </si>
  <si>
    <t>Hiền</t>
  </si>
  <si>
    <t>Giang Phi</t>
  </si>
  <si>
    <t>Hùng</t>
  </si>
  <si>
    <t xml:space="preserve">Lê Thái </t>
  </si>
  <si>
    <t>Võ Thị Hồng</t>
  </si>
  <si>
    <t>Lan</t>
  </si>
  <si>
    <t xml:space="preserve">Trần Kim Thu </t>
  </si>
  <si>
    <t>Liễu</t>
  </si>
  <si>
    <t xml:space="preserve">Nguyễn Thị Huyền </t>
  </si>
  <si>
    <t>Nga</t>
  </si>
  <si>
    <t>Nguyễn Mạnh</t>
  </si>
  <si>
    <t>Phương</t>
  </si>
  <si>
    <t>Tâm</t>
  </si>
  <si>
    <t>Nguyễn Phú</t>
  </si>
  <si>
    <t>Tân</t>
  </si>
  <si>
    <t xml:space="preserve">Nguyễn Đức </t>
  </si>
  <si>
    <t>Thắng</t>
  </si>
  <si>
    <t>Vương Thanh</t>
  </si>
  <si>
    <t>Thủy</t>
  </si>
  <si>
    <t xml:space="preserve">Lê Nguyễn Mỹ </t>
  </si>
  <si>
    <t>Trâm</t>
  </si>
  <si>
    <t xml:space="preserve">Nguyễn Thị Bảo </t>
  </si>
  <si>
    <t>Trân</t>
  </si>
  <si>
    <t>Trần Thanh</t>
  </si>
  <si>
    <t>Trúc</t>
  </si>
  <si>
    <t>Nguyễn Thị Thanh</t>
  </si>
  <si>
    <t>Tú</t>
  </si>
  <si>
    <t>Tuyết</t>
  </si>
  <si>
    <t>Trần Thị Ánh</t>
  </si>
  <si>
    <t>Trịnh Khắc</t>
  </si>
  <si>
    <t>Vũ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</si>
  <si>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</si>
  <si>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</si>
  <si>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</si>
  <si>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</si>
  <si>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</si>
  <si>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</si>
  <si>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</si>
  <si>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</si>
  <si>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</si>
  <si>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</si>
  <si>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</si>
  <si>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</si>
  <si>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</si>
  <si>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</si>
  <si>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</si>
  <si>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</si>
  <si>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</si>
  <si>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</si>
  <si>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</si>
  <si>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</si>
  <si>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</si>
  <si>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</si>
  <si>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</si>
  <si>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</si>
  <si>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</si>
  <si>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</si>
  <si>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</si>
  <si>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</si>
  <si>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</si>
  <si>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</si>
  <si>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</si>
  <si>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TRẦN KIM THU LIỄU</t>
  </si>
  <si>
    <t>NGUYỄN NGỌC TRANG</t>
  </si>
  <si>
    <t>Tổng số giờ hoạt động cả năm</t>
  </si>
  <si>
    <t>TRƯỜNG CAO ĐẲNG LÝ TỰ TRỌNG</t>
  </si>
  <si>
    <t>THÀNH PHỐ HỒ CHÍ MINH</t>
  </si>
  <si>
    <t>01 bài báo cáo tham luận Hội thảo KH cấp khoa (60 giờ)</t>
  </si>
  <si>
    <t>01 bài tham luận tại Hội thảo KH cấp khoa (30 giờ)</t>
  </si>
  <si>
    <t>- 01 bài tham luận tại Hội thảo KH cấp khoa (30 giờ)
- 01 bài tham luận tại Hội thảo KH cấp trường (60 giờ)</t>
  </si>
  <si>
    <t xml:space="preserve"> NĂM HỌC 2018 - 2019</t>
  </si>
  <si>
    <t>01 bài tham luận tại Hội thảo KH cấp khoa (30 giờ)
Nghỉ hộ sản từ 19/2/2019 tính thực tế 24 tuần</t>
  </si>
  <si>
    <t>- 01 bài tham luận tại Hội thảo KH cấp khoa có báo cáo (60 giờ)
- 01 bài tham luận tại Hội thảo KH cấp trường (60 giờ)</t>
  </si>
  <si>
    <t>Nghỉ không hưởng lương từ tháng 8 đên tháng 4 (15 tuần)</t>
  </si>
  <si>
    <t>Nghỉ hộ sản từ 29/6/2019 tính thực tế 42 tuần</t>
  </si>
  <si>
    <t>Ngô Thanh</t>
  </si>
  <si>
    <t>Điền</t>
  </si>
  <si>
    <t>nghỉ bệnh 2 tuần</t>
  </si>
  <si>
    <t>0</t>
  </si>
  <si>
    <t>Thành phố Hồ Chí Minh, ngày  09 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</si>
</sst>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7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3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3" fontId="1" fillId="0" borderId="2" xfId="0" applyNumberFormat="1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3" xfId="0" quotePrefix="1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49" fontId="1" fillId="3" borderId="3" xfId="0" quotePrefix="1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 wrapText="1"/>
    </xf>
    <xf numFmtId="0" fontId="20" fillId="0" borderId="0" xfId="0" applyFont="1"/>
    <xf numFmtId="0" fontId="1" fillId="0" borderId="0" xfId="0" applyFont="1" applyAlignment="1">
      <alignment horizontal="left" vertical="center"/>
    </xf>
    <xf numFmtId="0" fontId="9" fillId="0" borderId="2" xfId="0" quotePrefix="1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38100</xdr:rowOff>
    </xdr:from>
    <xdr:to>
      <xdr:col>3</xdr:col>
      <xdr:colOff>180975</xdr:colOff>
      <xdr:row>3</xdr:row>
      <xdr:rowOff>38100</xdr:rowOff>
    </xdr:to>
    <xdr:sp macro="" textlink="">
      <xdr:nvSpPr>
        <xdr:cNvPr id="1130" name="Line 1"/>
        <xdr:cNvSpPr>
          <a:spLocks noChangeShapeType="1"/>
        </xdr:cNvSpPr>
      </xdr:nvSpPr>
      <xdr:spPr bwMode="auto">
        <a:xfrm>
          <a:off x="638175" y="75247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476250</xdr:colOff>
      <xdr:row>2</xdr:row>
      <xdr:rowOff>28575</xdr:rowOff>
    </xdr:from>
    <xdr:to>
      <xdr:col>13</xdr:col>
      <xdr:colOff>238125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276850" y="5048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15">
          <cell r="B15" t="str">
            <v>Nguyễn Tiến</v>
          </cell>
        </row>
        <row r="17">
          <cell r="B17" t="str">
            <v>Dương Đức</v>
          </cell>
          <cell r="C17" t="str">
            <v>Kiên</v>
          </cell>
        </row>
        <row r="18">
          <cell r="B18" t="str">
            <v>Hà Như</v>
          </cell>
          <cell r="C18" t="str">
            <v>Mai</v>
          </cell>
        </row>
        <row r="19">
          <cell r="B19" t="str">
            <v xml:space="preserve">Phạm Thị Thu </v>
          </cell>
          <cell r="C19" t="str">
            <v>Nga</v>
          </cell>
        </row>
        <row r="20">
          <cell r="B20" t="str">
            <v xml:space="preserve">Cao Thị </v>
          </cell>
          <cell r="C20" t="str">
            <v>Nga</v>
          </cell>
        </row>
        <row r="21">
          <cell r="B21" t="str">
            <v xml:space="preserve">Nguyễn Thị Cẩm </v>
          </cell>
          <cell r="C21" t="str">
            <v>Thạch</v>
          </cell>
        </row>
        <row r="22">
          <cell r="B22" t="str">
            <v>Nguyễn Thị</v>
          </cell>
          <cell r="C22" t="str">
            <v>Thủy</v>
          </cell>
        </row>
        <row r="26">
          <cell r="B26" t="str">
            <v>Đặng Thị Kiến</v>
          </cell>
          <cell r="C26" t="str">
            <v>Trúc</v>
          </cell>
        </row>
        <row r="27">
          <cell r="B27" t="str">
            <v xml:space="preserve">Nguyễn Thanh </v>
          </cell>
          <cell r="C27" t="str">
            <v>Tú</v>
          </cell>
        </row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abSelected="1" view="pageBreakPreview" topLeftCell="A31" zoomScale="80" zoomScaleNormal="100" zoomScaleSheetLayoutView="80" workbookViewId="0">
      <selection activeCell="F44" sqref="F44"/>
    </sheetView>
  </sheetViews>
  <sheetFormatPr defaultColWidth="9" defaultRowHeight="16.5" x14ac:dyDescent="0.25"/>
  <cols>
    <col min="1" max="1" width="3.85546875" style="47" customWidth="1"/>
    <col min="2" max="2" width="20.42578125" style="8" customWidth="1"/>
    <col min="3" max="3" width="8" style="8" customWidth="1"/>
    <col min="4" max="4" width="5.7109375" style="8" customWidth="1"/>
    <col min="5" max="5" width="6.7109375" style="47" customWidth="1"/>
    <col min="6" max="6" width="7.28515625" style="47" customWidth="1"/>
    <col min="7" max="7" width="7.42578125" style="47" customWidth="1"/>
    <col min="8" max="8" width="7.5703125" style="47" customWidth="1"/>
    <col min="9" max="9" width="7" style="47" customWidth="1"/>
    <col min="10" max="10" width="9.140625" style="47" customWidth="1"/>
    <col min="11" max="11" width="10.28515625" style="48" customWidth="1"/>
    <col min="12" max="12" width="7.42578125" style="47" customWidth="1"/>
    <col min="13" max="13" width="9.28515625" style="47" customWidth="1"/>
    <col min="14" max="14" width="7.5703125" style="49" customWidth="1"/>
    <col min="15" max="15" width="10" style="5" bestFit="1" customWidth="1"/>
    <col min="16" max="16" width="18.28515625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ht="18.75" customHeight="1" x14ac:dyDescent="0.25">
      <c r="A1" s="111" t="s">
        <v>0</v>
      </c>
      <c r="B1" s="111"/>
      <c r="C1" s="111"/>
      <c r="D1" s="111"/>
      <c r="E1" s="11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9" t="s">
        <v>113</v>
      </c>
      <c r="B2" s="19"/>
      <c r="C2" s="9"/>
      <c r="D2" s="9"/>
      <c r="E2" s="9"/>
      <c r="F2" s="9"/>
      <c r="G2" s="9"/>
      <c r="H2" s="4"/>
      <c r="I2" s="2"/>
      <c r="J2" s="2"/>
      <c r="K2" s="3"/>
      <c r="L2" s="80" t="s">
        <v>2</v>
      </c>
      <c r="M2" s="2"/>
      <c r="N2" s="5"/>
      <c r="P2" s="6"/>
    </row>
    <row r="3" spans="1:18" ht="18.75" customHeight="1" x14ac:dyDescent="0.25">
      <c r="A3" s="112" t="s">
        <v>114</v>
      </c>
      <c r="B3" s="112"/>
      <c r="C3" s="112"/>
      <c r="D3" s="112"/>
      <c r="E3" s="112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4" customFormat="1" ht="20.25" x14ac:dyDescent="0.3">
      <c r="A5" s="115" t="s">
        <v>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3"/>
      <c r="R5" s="13"/>
    </row>
    <row r="6" spans="1:18" s="14" customFormat="1" ht="20.25" x14ac:dyDescent="0.3">
      <c r="A6" s="116" t="s">
        <v>118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3"/>
      <c r="R6" s="13"/>
    </row>
    <row r="7" spans="1:18" s="14" customFormat="1" ht="20.25" x14ac:dyDescent="0.3">
      <c r="A7" s="116" t="s">
        <v>4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3"/>
      <c r="R7" s="13"/>
    </row>
    <row r="8" spans="1:18" x14ac:dyDescent="0.25">
      <c r="A8" s="2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8"/>
      <c r="P8" s="19"/>
    </row>
    <row r="9" spans="1:18" ht="36" customHeight="1" x14ac:dyDescent="0.25">
      <c r="A9" s="117" t="s">
        <v>5</v>
      </c>
      <c r="B9" s="105" t="s">
        <v>6</v>
      </c>
      <c r="C9" s="106"/>
      <c r="D9" s="109" t="s">
        <v>7</v>
      </c>
      <c r="E9" s="110"/>
      <c r="F9" s="104" t="s">
        <v>8</v>
      </c>
      <c r="G9" s="104"/>
      <c r="H9" s="113" t="s">
        <v>112</v>
      </c>
      <c r="I9" s="93" t="s">
        <v>9</v>
      </c>
      <c r="J9" s="93" t="s">
        <v>10</v>
      </c>
      <c r="K9" s="93" t="s">
        <v>11</v>
      </c>
      <c r="L9" s="93" t="s">
        <v>12</v>
      </c>
      <c r="M9" s="93" t="s">
        <v>13</v>
      </c>
      <c r="N9" s="95" t="s">
        <v>14</v>
      </c>
      <c r="O9" s="95" t="s">
        <v>15</v>
      </c>
      <c r="P9" s="104" t="s">
        <v>16</v>
      </c>
    </row>
    <row r="10" spans="1:18" ht="41.25" customHeight="1" x14ac:dyDescent="0.25">
      <c r="A10" s="118"/>
      <c r="B10" s="107"/>
      <c r="C10" s="108"/>
      <c r="D10" s="20" t="s">
        <v>17</v>
      </c>
      <c r="E10" s="21" t="s">
        <v>18</v>
      </c>
      <c r="F10" s="22" t="s">
        <v>19</v>
      </c>
      <c r="G10" s="22" t="s">
        <v>20</v>
      </c>
      <c r="H10" s="114"/>
      <c r="I10" s="94"/>
      <c r="J10" s="94"/>
      <c r="K10" s="94"/>
      <c r="L10" s="94"/>
      <c r="M10" s="94"/>
      <c r="N10" s="96"/>
      <c r="O10" s="96"/>
      <c r="P10" s="104"/>
    </row>
    <row r="11" spans="1:18" s="29" customFormat="1" ht="15" customHeight="1" x14ac:dyDescent="0.2">
      <c r="A11" s="23" t="s">
        <v>21</v>
      </c>
      <c r="B11" s="97" t="s">
        <v>22</v>
      </c>
      <c r="C11" s="98"/>
      <c r="D11" s="24" t="s">
        <v>23</v>
      </c>
      <c r="E11" s="25" t="s">
        <v>24</v>
      </c>
      <c r="F11" s="25" t="s">
        <v>25</v>
      </c>
      <c r="G11" s="25" t="s">
        <v>26</v>
      </c>
      <c r="H11" s="25" t="s">
        <v>27</v>
      </c>
      <c r="I11" s="25" t="s">
        <v>28</v>
      </c>
      <c r="J11" s="25" t="s">
        <v>29</v>
      </c>
      <c r="K11" s="26" t="s">
        <v>30</v>
      </c>
      <c r="L11" s="25" t="s">
        <v>31</v>
      </c>
      <c r="M11" s="25" t="s">
        <v>32</v>
      </c>
      <c r="N11" s="27" t="s">
        <v>33</v>
      </c>
      <c r="O11" s="27" t="s">
        <v>34</v>
      </c>
      <c r="P11" s="25" t="s">
        <v>35</v>
      </c>
      <c r="Q11" s="28"/>
      <c r="R11" s="28"/>
    </row>
    <row r="12" spans="1:18" s="29" customFormat="1" ht="76.5" x14ac:dyDescent="0.2">
      <c r="A12" s="73" t="s">
        <v>79</v>
      </c>
      <c r="B12" s="31" t="s">
        <v>54</v>
      </c>
      <c r="C12" s="32" t="s">
        <v>55</v>
      </c>
      <c r="D12" s="41"/>
      <c r="E12" s="38"/>
      <c r="F12" s="34">
        <v>90</v>
      </c>
      <c r="G12" s="34"/>
      <c r="H12" s="74">
        <f>SUM(F12,G12)</f>
        <v>90</v>
      </c>
      <c r="I12" s="30">
        <v>156</v>
      </c>
      <c r="J12" s="30">
        <v>0</v>
      </c>
      <c r="K12" s="30">
        <f>I12-J12</f>
        <v>156</v>
      </c>
      <c r="L12" s="34">
        <f>IF((K12-H12)&gt;0,0,-(K12-H12))</f>
        <v>0</v>
      </c>
      <c r="M12" s="34">
        <f>IF((K12-H12)&lt;0,0,(K12-H12))</f>
        <v>66</v>
      </c>
      <c r="N12" s="35">
        <f>ROUND(L12/2.85,1)</f>
        <v>0</v>
      </c>
      <c r="O12" s="35">
        <f>ROUND(M12/2.88,1)</f>
        <v>22.9</v>
      </c>
      <c r="P12" s="91" t="s">
        <v>117</v>
      </c>
      <c r="Q12" s="28"/>
      <c r="R12" s="28"/>
    </row>
    <row r="13" spans="1:18" s="29" customFormat="1" ht="15" customHeight="1" x14ac:dyDescent="0.2">
      <c r="A13" s="73" t="s">
        <v>80</v>
      </c>
      <c r="B13" s="31" t="s">
        <v>63</v>
      </c>
      <c r="C13" s="32" t="s">
        <v>64</v>
      </c>
      <c r="D13" s="43"/>
      <c r="E13" s="30"/>
      <c r="F13" s="34"/>
      <c r="G13" s="34"/>
      <c r="H13" s="74">
        <f>SUM(F13,G13)</f>
        <v>0</v>
      </c>
      <c r="I13" s="30">
        <v>156</v>
      </c>
      <c r="J13" s="30">
        <v>0</v>
      </c>
      <c r="K13" s="30">
        <f>I13-J13</f>
        <v>156</v>
      </c>
      <c r="L13" s="34">
        <f>IF((K13-H13)&gt;0,0,-(K13-H13))</f>
        <v>0</v>
      </c>
      <c r="M13" s="34">
        <f>IF((K13-H13)&lt;0,0,(K13-H13))</f>
        <v>156</v>
      </c>
      <c r="N13" s="35">
        <f>ROUND(L13/2.85,1)</f>
        <v>0</v>
      </c>
      <c r="O13" s="35">
        <f>ROUND(M13/2.88,1)</f>
        <v>54.2</v>
      </c>
      <c r="P13" s="44"/>
      <c r="Q13" s="28"/>
      <c r="R13" s="28"/>
    </row>
    <row r="14" spans="1:18" s="29" customFormat="1" ht="15" customHeight="1" x14ac:dyDescent="0.2">
      <c r="A14" s="73" t="s">
        <v>81</v>
      </c>
      <c r="B14" s="31" t="s">
        <v>56</v>
      </c>
      <c r="C14" s="32" t="s">
        <v>57</v>
      </c>
      <c r="D14" s="43"/>
      <c r="E14" s="30"/>
      <c r="F14" s="34"/>
      <c r="G14" s="35"/>
      <c r="H14" s="74" t="s">
        <v>126</v>
      </c>
      <c r="I14" s="30">
        <v>156</v>
      </c>
      <c r="J14" s="30">
        <v>0</v>
      </c>
      <c r="K14" s="30">
        <f>I14-J14</f>
        <v>156</v>
      </c>
      <c r="L14" s="34">
        <v>0</v>
      </c>
      <c r="M14" s="34">
        <f>IF((K14-H14)&lt;0,0,(K14-H14))</f>
        <v>156</v>
      </c>
      <c r="N14" s="35">
        <v>0</v>
      </c>
      <c r="O14" s="35">
        <f>ROUND(M14/2.88,1)</f>
        <v>54.2</v>
      </c>
      <c r="P14" s="42"/>
      <c r="Q14" s="28"/>
      <c r="R14" s="28"/>
    </row>
    <row r="15" spans="1:18" s="29" customFormat="1" ht="76.5" x14ac:dyDescent="0.2">
      <c r="A15" s="73" t="s">
        <v>82</v>
      </c>
      <c r="B15" s="31" t="str">
        <f>'[1]CAP TRUONG_HKI'!B19</f>
        <v xml:space="preserve">Phạm Thị Thu </v>
      </c>
      <c r="C15" s="32" t="str">
        <f>'[1]CAP TRUONG_HKI'!C19</f>
        <v>Nga</v>
      </c>
      <c r="D15" s="43"/>
      <c r="E15" s="30"/>
      <c r="F15" s="34">
        <v>30</v>
      </c>
      <c r="G15" s="35"/>
      <c r="H15" s="74">
        <f>SUM(F15,G15)</f>
        <v>30</v>
      </c>
      <c r="I15" s="30">
        <v>156</v>
      </c>
      <c r="J15" s="30">
        <v>0</v>
      </c>
      <c r="K15" s="30">
        <f>I15-J15</f>
        <v>156</v>
      </c>
      <c r="L15" s="34">
        <f>IF((K15-H15)&gt;0,0,-(K15-H15))</f>
        <v>0</v>
      </c>
      <c r="M15" s="34">
        <f>IF((K15-H15)&lt;0,0,(K15-H15))</f>
        <v>126</v>
      </c>
      <c r="N15" s="35">
        <f>ROUND(L15/2.85,1)</f>
        <v>0</v>
      </c>
      <c r="O15" s="35">
        <f>ROUND(M15/2.88,1)</f>
        <v>43.8</v>
      </c>
      <c r="P15" s="42" t="s">
        <v>119</v>
      </c>
      <c r="Q15" s="28"/>
      <c r="R15" s="28"/>
    </row>
    <row r="16" spans="1:18" s="29" customFormat="1" ht="15" customHeight="1" x14ac:dyDescent="0.2">
      <c r="A16" s="73" t="s">
        <v>83</v>
      </c>
      <c r="B16" s="31" t="s">
        <v>67</v>
      </c>
      <c r="C16" s="32" t="s">
        <v>68</v>
      </c>
      <c r="D16" s="45"/>
      <c r="E16" s="30"/>
      <c r="F16" s="34"/>
      <c r="G16" s="35"/>
      <c r="H16" s="74">
        <f>SUM(F16,G16)</f>
        <v>0</v>
      </c>
      <c r="I16" s="30">
        <v>156</v>
      </c>
      <c r="J16" s="30">
        <v>0</v>
      </c>
      <c r="K16" s="30">
        <f>I16-J16</f>
        <v>156</v>
      </c>
      <c r="L16" s="34">
        <f>IF((K16-H16)&gt;0,0,-(K16-H16))</f>
        <v>0</v>
      </c>
      <c r="M16" s="34">
        <f>IF((K16-H16)&lt;0,0,(K16-H16))</f>
        <v>156</v>
      </c>
      <c r="N16" s="35">
        <f>ROUND(L16/2.85,1)</f>
        <v>0</v>
      </c>
      <c r="O16" s="35">
        <f>ROUND(M16/2.88,1)</f>
        <v>54.2</v>
      </c>
      <c r="P16" s="42"/>
      <c r="Q16" s="28"/>
      <c r="R16" s="28"/>
    </row>
    <row r="17" spans="1:18" s="29" customFormat="1" ht="26.25" customHeight="1" x14ac:dyDescent="0.2">
      <c r="A17" s="73" t="s">
        <v>84</v>
      </c>
      <c r="B17" s="31" t="str">
        <f>'[1]CAP TRUONG_HKI'!B27</f>
        <v xml:space="preserve">Nguyễn Thanh </v>
      </c>
      <c r="C17" s="32" t="str">
        <f>'[1]CAP TRUONG_HKI'!C27</f>
        <v>Tú</v>
      </c>
      <c r="D17" s="43"/>
      <c r="E17" s="30"/>
      <c r="F17" s="34">
        <v>120</v>
      </c>
      <c r="G17" s="34"/>
      <c r="H17" s="74">
        <f>SUM(F17,G17)</f>
        <v>120</v>
      </c>
      <c r="I17" s="30">
        <v>156</v>
      </c>
      <c r="J17" s="30">
        <v>0</v>
      </c>
      <c r="K17" s="30">
        <f>I17-J17</f>
        <v>156</v>
      </c>
      <c r="L17" s="34">
        <f>IF((K17-H17)&gt;0,0,-(K17-H17))</f>
        <v>0</v>
      </c>
      <c r="M17" s="34">
        <f>IF((K17-H17)&lt;0,0,(K17-H17))</f>
        <v>36</v>
      </c>
      <c r="N17" s="35">
        <f>ROUND(L17/2.85,1)</f>
        <v>0</v>
      </c>
      <c r="O17" s="35">
        <f>ROUND(M17/2.88,1)</f>
        <v>12.5</v>
      </c>
      <c r="P17" s="91" t="s">
        <v>120</v>
      </c>
      <c r="Q17" s="28"/>
      <c r="R17" s="28"/>
    </row>
    <row r="18" spans="1:18" s="29" customFormat="1" ht="38.25" x14ac:dyDescent="0.2">
      <c r="A18" s="73" t="s">
        <v>85</v>
      </c>
      <c r="B18" s="31" t="str">
        <f>'[1]CAP TRUONG_HKI'!B20</f>
        <v xml:space="preserve">Cao Thị </v>
      </c>
      <c r="C18" s="32" t="str">
        <f>'[1]CAP TRUONG_HKI'!C20</f>
        <v>Nga</v>
      </c>
      <c r="D18" s="43"/>
      <c r="E18" s="30"/>
      <c r="F18" s="34">
        <v>30</v>
      </c>
      <c r="G18" s="35"/>
      <c r="H18" s="74">
        <f t="shared" ref="H18:H23" si="0">SUM(F18,G18)</f>
        <v>30</v>
      </c>
      <c r="I18" s="30">
        <v>156</v>
      </c>
      <c r="J18" s="30">
        <v>0</v>
      </c>
      <c r="K18" s="30">
        <f t="shared" ref="K18:K23" si="1">I18-J18</f>
        <v>156</v>
      </c>
      <c r="L18" s="34">
        <f t="shared" ref="L18:L23" si="2">IF((K18-H18)&gt;0,0,-(K18-H18))</f>
        <v>0</v>
      </c>
      <c r="M18" s="34">
        <f t="shared" ref="M18:M23" si="3">IF((K18-H18)&lt;0,0,(K18-H18))</f>
        <v>126</v>
      </c>
      <c r="N18" s="35">
        <f t="shared" ref="N18:O23" si="4">ROUND(L18/2.85,1)</f>
        <v>0</v>
      </c>
      <c r="O18" s="35">
        <f>ROUND(M18/2.88,1)</f>
        <v>43.8</v>
      </c>
      <c r="P18" s="42" t="s">
        <v>116</v>
      </c>
      <c r="Q18" s="28"/>
      <c r="R18" s="28"/>
    </row>
    <row r="19" spans="1:18" s="29" customFormat="1" ht="15" customHeight="1" x14ac:dyDescent="0.2">
      <c r="A19" s="73" t="s">
        <v>86</v>
      </c>
      <c r="B19" s="31" t="s">
        <v>52</v>
      </c>
      <c r="C19" s="32" t="s">
        <v>53</v>
      </c>
      <c r="D19" s="41"/>
      <c r="E19" s="38"/>
      <c r="F19" s="34"/>
      <c r="G19" s="34"/>
      <c r="H19" s="74">
        <f t="shared" si="0"/>
        <v>0</v>
      </c>
      <c r="I19" s="30">
        <v>156</v>
      </c>
      <c r="J19" s="30">
        <v>0</v>
      </c>
      <c r="K19" s="30">
        <f t="shared" si="1"/>
        <v>156</v>
      </c>
      <c r="L19" s="34">
        <f t="shared" si="2"/>
        <v>0</v>
      </c>
      <c r="M19" s="34">
        <f t="shared" si="3"/>
        <v>156</v>
      </c>
      <c r="N19" s="35">
        <f t="shared" si="4"/>
        <v>0</v>
      </c>
      <c r="O19" s="35">
        <f>ROUND(M19/2.88,1)</f>
        <v>54.2</v>
      </c>
      <c r="P19" s="42"/>
      <c r="Q19" s="28"/>
      <c r="R19" s="28"/>
    </row>
    <row r="20" spans="1:18" s="29" customFormat="1" ht="15" customHeight="1" x14ac:dyDescent="0.2">
      <c r="A20" s="73" t="s">
        <v>87</v>
      </c>
      <c r="B20" s="31" t="str">
        <f>'[1]CAP TRUONG_HKI'!B21</f>
        <v xml:space="preserve">Nguyễn Thị Cẩm </v>
      </c>
      <c r="C20" s="32" t="str">
        <f>'[1]CAP TRUONG_HKI'!C21</f>
        <v>Thạch</v>
      </c>
      <c r="D20" s="43"/>
      <c r="E20" s="30"/>
      <c r="F20" s="34"/>
      <c r="G20" s="34"/>
      <c r="H20" s="74">
        <f t="shared" si="0"/>
        <v>0</v>
      </c>
      <c r="I20" s="30">
        <v>156</v>
      </c>
      <c r="J20" s="30">
        <v>0</v>
      </c>
      <c r="K20" s="30">
        <f t="shared" si="1"/>
        <v>156</v>
      </c>
      <c r="L20" s="34">
        <f t="shared" si="2"/>
        <v>0</v>
      </c>
      <c r="M20" s="34">
        <f t="shared" si="3"/>
        <v>156</v>
      </c>
      <c r="N20" s="35">
        <f t="shared" si="4"/>
        <v>0</v>
      </c>
      <c r="O20" s="35">
        <f>ROUND(M20/2.88,1)</f>
        <v>54.2</v>
      </c>
      <c r="P20" s="44"/>
      <c r="Q20" s="28"/>
      <c r="R20" s="28"/>
    </row>
    <row r="21" spans="1:18" s="29" customFormat="1" ht="15" customHeight="1" x14ac:dyDescent="0.2">
      <c r="A21" s="73" t="s">
        <v>88</v>
      </c>
      <c r="B21" s="71" t="s">
        <v>41</v>
      </c>
      <c r="C21" s="72" t="s">
        <v>42</v>
      </c>
      <c r="D21" s="40"/>
      <c r="E21" s="74"/>
      <c r="F21" s="76"/>
      <c r="G21" s="74"/>
      <c r="H21" s="74">
        <f t="shared" si="0"/>
        <v>0</v>
      </c>
      <c r="I21" s="30">
        <v>156</v>
      </c>
      <c r="J21" s="30">
        <v>0</v>
      </c>
      <c r="K21" s="30">
        <f t="shared" si="1"/>
        <v>156</v>
      </c>
      <c r="L21" s="34">
        <f t="shared" si="2"/>
        <v>0</v>
      </c>
      <c r="M21" s="34">
        <f t="shared" si="3"/>
        <v>156</v>
      </c>
      <c r="N21" s="35">
        <f t="shared" si="4"/>
        <v>0</v>
      </c>
      <c r="O21" s="35">
        <f>ROUND(M21/2.88,1)</f>
        <v>54.2</v>
      </c>
      <c r="P21" s="75"/>
      <c r="Q21" s="28"/>
      <c r="R21" s="28"/>
    </row>
    <row r="22" spans="1:18" s="29" customFormat="1" ht="15" customHeight="1" x14ac:dyDescent="0.2">
      <c r="A22" s="73" t="s">
        <v>89</v>
      </c>
      <c r="B22" s="31" t="s">
        <v>65</v>
      </c>
      <c r="C22" s="32" t="s">
        <v>66</v>
      </c>
      <c r="D22" s="45"/>
      <c r="E22" s="30"/>
      <c r="F22" s="34"/>
      <c r="G22" s="35"/>
      <c r="H22" s="74">
        <f t="shared" si="0"/>
        <v>0</v>
      </c>
      <c r="I22" s="30">
        <v>156</v>
      </c>
      <c r="J22" s="30">
        <v>0</v>
      </c>
      <c r="K22" s="30">
        <f t="shared" si="1"/>
        <v>156</v>
      </c>
      <c r="L22" s="34">
        <f t="shared" si="2"/>
        <v>0</v>
      </c>
      <c r="M22" s="34">
        <f t="shared" si="3"/>
        <v>156</v>
      </c>
      <c r="N22" s="35">
        <f t="shared" si="4"/>
        <v>0</v>
      </c>
      <c r="O22" s="35">
        <f>ROUND(M22/2.88,1)</f>
        <v>54.2</v>
      </c>
      <c r="P22" s="42"/>
      <c r="Q22" s="28"/>
      <c r="R22" s="28"/>
    </row>
    <row r="23" spans="1:18" s="29" customFormat="1" ht="15" customHeight="1" x14ac:dyDescent="0.2">
      <c r="A23" s="73" t="s">
        <v>90</v>
      </c>
      <c r="B23" s="31" t="s">
        <v>45</v>
      </c>
      <c r="C23" s="32" t="s">
        <v>60</v>
      </c>
      <c r="D23" s="43"/>
      <c r="E23" s="30"/>
      <c r="F23" s="34"/>
      <c r="G23" s="35"/>
      <c r="H23" s="74">
        <f t="shared" si="0"/>
        <v>0</v>
      </c>
      <c r="I23" s="30">
        <v>156</v>
      </c>
      <c r="J23" s="30">
        <v>0</v>
      </c>
      <c r="K23" s="30">
        <f t="shared" si="1"/>
        <v>156</v>
      </c>
      <c r="L23" s="34">
        <f t="shared" si="2"/>
        <v>0</v>
      </c>
      <c r="M23" s="34">
        <f t="shared" si="3"/>
        <v>156</v>
      </c>
      <c r="N23" s="35">
        <f t="shared" si="4"/>
        <v>0</v>
      </c>
      <c r="O23" s="35">
        <f>ROUND(M23/2.88,1)</f>
        <v>54.2</v>
      </c>
      <c r="P23" s="42"/>
      <c r="Q23" s="28"/>
      <c r="R23" s="28"/>
    </row>
    <row r="24" spans="1:18" s="29" customFormat="1" ht="15" customHeight="1" x14ac:dyDescent="0.2">
      <c r="A24" s="73" t="s">
        <v>91</v>
      </c>
      <c r="B24" s="31" t="s">
        <v>69</v>
      </c>
      <c r="C24" s="32" t="s">
        <v>70</v>
      </c>
      <c r="D24" s="43"/>
      <c r="E24" s="30"/>
      <c r="F24" s="34"/>
      <c r="G24" s="34"/>
      <c r="H24" s="74">
        <f>SUM(F24,G24)</f>
        <v>0</v>
      </c>
      <c r="I24" s="30">
        <v>156</v>
      </c>
      <c r="J24" s="30">
        <v>0</v>
      </c>
      <c r="K24" s="30">
        <f>I24-J24</f>
        <v>156</v>
      </c>
      <c r="L24" s="34">
        <f>IF((K24-H24)&gt;0,0,-(K24-H24))</f>
        <v>0</v>
      </c>
      <c r="M24" s="34">
        <f>IF((K24-H24)&lt;0,0,(K24-H24))</f>
        <v>156</v>
      </c>
      <c r="N24" s="35">
        <f>ROUND(L24/2.85,1)</f>
        <v>0</v>
      </c>
      <c r="O24" s="35">
        <f>ROUND(M24/2.88,1)</f>
        <v>54.2</v>
      </c>
      <c r="P24" s="44"/>
      <c r="Q24" s="28"/>
      <c r="R24" s="28"/>
    </row>
    <row r="25" spans="1:18" s="29" customFormat="1" ht="15" customHeight="1" x14ac:dyDescent="0.2">
      <c r="A25" s="73" t="s">
        <v>92</v>
      </c>
      <c r="B25" s="31" t="s">
        <v>51</v>
      </c>
      <c r="C25" s="32" t="s">
        <v>50</v>
      </c>
      <c r="D25" s="39"/>
      <c r="E25" s="38"/>
      <c r="F25" s="34"/>
      <c r="G25" s="34"/>
      <c r="H25" s="74">
        <f>SUM(F25,G25)</f>
        <v>0</v>
      </c>
      <c r="I25" s="30">
        <v>156</v>
      </c>
      <c r="J25" s="30">
        <v>0</v>
      </c>
      <c r="K25" s="30">
        <f>I25-J25</f>
        <v>156</v>
      </c>
      <c r="L25" s="34">
        <f>IF((K25-H25)&gt;0,0,-(K25-H25))</f>
        <v>0</v>
      </c>
      <c r="M25" s="34">
        <f>IF((K25-H25)&lt;0,0,(K25-H25))</f>
        <v>156</v>
      </c>
      <c r="N25" s="35">
        <f t="shared" ref="N25:O27" si="5">ROUND(L25/2.85,1)</f>
        <v>0</v>
      </c>
      <c r="O25" s="35">
        <f>ROUND(M25/2.88,1)</f>
        <v>54.2</v>
      </c>
      <c r="P25" s="44"/>
      <c r="Q25" s="28"/>
      <c r="R25" s="28"/>
    </row>
    <row r="26" spans="1:18" s="29" customFormat="1" ht="15" customHeight="1" x14ac:dyDescent="0.2">
      <c r="A26" s="73" t="s">
        <v>93</v>
      </c>
      <c r="B26" s="31" t="s">
        <v>61</v>
      </c>
      <c r="C26" s="32" t="s">
        <v>62</v>
      </c>
      <c r="D26" s="43"/>
      <c r="E26" s="30"/>
      <c r="F26" s="34"/>
      <c r="G26" s="35"/>
      <c r="H26" s="74">
        <f>SUM(F26,G26)</f>
        <v>0</v>
      </c>
      <c r="I26" s="30">
        <v>156</v>
      </c>
      <c r="J26" s="30">
        <v>0</v>
      </c>
      <c r="K26" s="30">
        <f>I26-J26</f>
        <v>156</v>
      </c>
      <c r="L26" s="34">
        <f>IF((K26-H26)&gt;0,0,-(K26-H26))</f>
        <v>0</v>
      </c>
      <c r="M26" s="34">
        <f>IF((K26-H26)&lt;0,0,(K26-H26))</f>
        <v>156</v>
      </c>
      <c r="N26" s="35">
        <f t="shared" si="5"/>
        <v>0</v>
      </c>
      <c r="O26" s="35">
        <f>ROUND(M26/2.88,1)</f>
        <v>54.2</v>
      </c>
      <c r="P26" s="42"/>
      <c r="Q26" s="28"/>
      <c r="R26" s="28"/>
    </row>
    <row r="27" spans="1:18" s="29" customFormat="1" ht="15" customHeight="1" x14ac:dyDescent="0.2">
      <c r="A27" s="73" t="s">
        <v>94</v>
      </c>
      <c r="B27" s="31" t="s">
        <v>43</v>
      </c>
      <c r="C27" s="32" t="s">
        <v>44</v>
      </c>
      <c r="D27" s="33"/>
      <c r="E27" s="30"/>
      <c r="F27" s="34"/>
      <c r="G27" s="34"/>
      <c r="H27" s="74">
        <f>SUM(F27,G27)</f>
        <v>0</v>
      </c>
      <c r="I27" s="30">
        <v>156</v>
      </c>
      <c r="J27" s="30">
        <v>0</v>
      </c>
      <c r="K27" s="30">
        <f>I27-J27</f>
        <v>156</v>
      </c>
      <c r="L27" s="34">
        <f>IF((K27-H27)&gt;0,0,-(K27-H27))</f>
        <v>0</v>
      </c>
      <c r="M27" s="34">
        <f>IF((K27-H27)&lt;0,0,(K27-H27))</f>
        <v>156</v>
      </c>
      <c r="N27" s="35">
        <f t="shared" si="5"/>
        <v>0</v>
      </c>
      <c r="O27" s="35">
        <f>ROUND(M27/2.88,1)</f>
        <v>54.2</v>
      </c>
      <c r="P27" s="77"/>
      <c r="Q27" s="28"/>
      <c r="R27" s="28"/>
    </row>
    <row r="28" spans="1:18" s="29" customFormat="1" ht="15" customHeight="1" x14ac:dyDescent="0.2">
      <c r="A28" s="73" t="s">
        <v>95</v>
      </c>
      <c r="B28" s="31" t="str">
        <f>'[1]CAP TRUONG_HKI'!B26</f>
        <v>Đặng Thị Kiến</v>
      </c>
      <c r="C28" s="32" t="str">
        <f>'[1]CAP TRUONG_HKI'!C26</f>
        <v>Trúc</v>
      </c>
      <c r="D28" s="43"/>
      <c r="E28" s="30"/>
      <c r="F28" s="34"/>
      <c r="G28" s="34"/>
      <c r="H28" s="74">
        <f>SUM(F28,G28)</f>
        <v>0</v>
      </c>
      <c r="I28" s="30">
        <v>156</v>
      </c>
      <c r="J28" s="30">
        <v>0</v>
      </c>
      <c r="K28" s="30">
        <f>I28-J28</f>
        <v>156</v>
      </c>
      <c r="L28" s="34">
        <f>IF((K28-H28)&gt;0,0,-(K28-H28))</f>
        <v>0</v>
      </c>
      <c r="M28" s="34">
        <f>IF((K28-H28)&lt;0,0,(K28-H28))</f>
        <v>156</v>
      </c>
      <c r="N28" s="35">
        <f>ROUND(L28/2.85,1)</f>
        <v>0</v>
      </c>
      <c r="O28" s="35">
        <f>ROUND(M28/2.88,1)</f>
        <v>54.2</v>
      </c>
      <c r="P28" s="42"/>
      <c r="Q28" s="28"/>
      <c r="R28" s="28"/>
    </row>
    <row r="29" spans="1:18" s="29" customFormat="1" ht="15" customHeight="1" x14ac:dyDescent="0.2">
      <c r="A29" s="73" t="s">
        <v>96</v>
      </c>
      <c r="B29" s="31" t="s">
        <v>77</v>
      </c>
      <c r="C29" s="32" t="s">
        <v>78</v>
      </c>
      <c r="D29" s="43"/>
      <c r="E29" s="30"/>
      <c r="F29" s="34"/>
      <c r="G29" s="34"/>
      <c r="H29" s="74">
        <f>SUM(F29,G29)</f>
        <v>0</v>
      </c>
      <c r="I29" s="30">
        <v>156</v>
      </c>
      <c r="J29" s="30">
        <v>0</v>
      </c>
      <c r="K29" s="30">
        <f>I29-J29</f>
        <v>156</v>
      </c>
      <c r="L29" s="34">
        <f>IF((K29-H29)&gt;0,0,-(K29-H29))</f>
        <v>0</v>
      </c>
      <c r="M29" s="34">
        <f>IF((K29-H29)&lt;0,0,(K29-H29))</f>
        <v>156</v>
      </c>
      <c r="N29" s="35">
        <f>ROUND(L29/2.85,1)</f>
        <v>0</v>
      </c>
      <c r="O29" s="35">
        <f>ROUND(M29/2.88,1)</f>
        <v>54.2</v>
      </c>
      <c r="P29" s="42"/>
      <c r="Q29" s="28"/>
      <c r="R29" s="28"/>
    </row>
    <row r="30" spans="1:18" s="29" customFormat="1" ht="15" customHeight="1" x14ac:dyDescent="0.2">
      <c r="A30" s="73" t="s">
        <v>97</v>
      </c>
      <c r="B30" s="31" t="s">
        <v>73</v>
      </c>
      <c r="C30" s="32" t="s">
        <v>74</v>
      </c>
      <c r="D30" s="43"/>
      <c r="E30" s="30"/>
      <c r="F30" s="34"/>
      <c r="G30" s="34"/>
      <c r="H30" s="74">
        <f>SUM(F30,G30)</f>
        <v>0</v>
      </c>
      <c r="I30" s="30">
        <v>156</v>
      </c>
      <c r="J30" s="30">
        <v>0</v>
      </c>
      <c r="K30" s="30">
        <f>I30-J30</f>
        <v>156</v>
      </c>
      <c r="L30" s="34">
        <f>IF((K30-H30)&gt;0,0,-(K30-H30))</f>
        <v>0</v>
      </c>
      <c r="M30" s="34">
        <f>IF((K30-H30)&lt;0,0,(K30-H30))</f>
        <v>156</v>
      </c>
      <c r="N30" s="35">
        <f>ROUND(L30/2.85,1)</f>
        <v>0</v>
      </c>
      <c r="O30" s="35">
        <f>ROUND(M30/2.88,1)</f>
        <v>54.2</v>
      </c>
      <c r="P30" s="42"/>
      <c r="Q30" s="28"/>
      <c r="R30" s="28"/>
    </row>
    <row r="31" spans="1:18" s="29" customFormat="1" ht="38.25" x14ac:dyDescent="0.2">
      <c r="A31" s="73" t="s">
        <v>98</v>
      </c>
      <c r="B31" s="31" t="str">
        <f>'[1]CAP TRUONG_HKI'!B22</f>
        <v>Nguyễn Thị</v>
      </c>
      <c r="C31" s="32" t="str">
        <f>'[1]CAP TRUONG_HKI'!C22</f>
        <v>Thủy</v>
      </c>
      <c r="D31" s="45"/>
      <c r="E31" s="30"/>
      <c r="F31" s="34">
        <v>30</v>
      </c>
      <c r="G31" s="35"/>
      <c r="H31" s="74">
        <f>SUM(F31,G31)</f>
        <v>30</v>
      </c>
      <c r="I31" s="30">
        <v>156</v>
      </c>
      <c r="J31" s="30">
        <v>0</v>
      </c>
      <c r="K31" s="30">
        <f>I31-J31</f>
        <v>156</v>
      </c>
      <c r="L31" s="34">
        <f>IF((K31-H31)&gt;0,0,-(K31-H31))</f>
        <v>0</v>
      </c>
      <c r="M31" s="34">
        <f>IF((K31-H31)&lt;0,0,(K31-H31))</f>
        <v>126</v>
      </c>
      <c r="N31" s="35">
        <f>ROUND(L31/2.85,1)</f>
        <v>0</v>
      </c>
      <c r="O31" s="35">
        <f>ROUND(M31/2.88,1)</f>
        <v>43.8</v>
      </c>
      <c r="P31" s="42" t="s">
        <v>116</v>
      </c>
      <c r="Q31" s="28"/>
      <c r="R31" s="28"/>
    </row>
    <row r="32" spans="1:18" s="29" customFormat="1" ht="15" customHeight="1" x14ac:dyDescent="0.2">
      <c r="A32" s="73" t="s">
        <v>99</v>
      </c>
      <c r="B32" s="31" t="s">
        <v>76</v>
      </c>
      <c r="C32" s="32" t="s">
        <v>75</v>
      </c>
      <c r="D32" s="43"/>
      <c r="E32" s="30"/>
      <c r="F32" s="34"/>
      <c r="G32" s="34"/>
      <c r="H32" s="74">
        <f>SUM(F32,G32)</f>
        <v>0</v>
      </c>
      <c r="I32" s="30">
        <v>156</v>
      </c>
      <c r="J32" s="30">
        <v>0</v>
      </c>
      <c r="K32" s="30">
        <f>I32-J32</f>
        <v>156</v>
      </c>
      <c r="L32" s="34">
        <f>IF((K32-H32)&gt;0,0,-(K32-H32))</f>
        <v>0</v>
      </c>
      <c r="M32" s="34">
        <f>IF((K32-H32)&lt;0,0,(K32-H32))</f>
        <v>156</v>
      </c>
      <c r="N32" s="35">
        <f>ROUND(L32/2.85,1)</f>
        <v>0</v>
      </c>
      <c r="O32" s="35">
        <f>ROUND(M32/2.88,1)</f>
        <v>54.2</v>
      </c>
      <c r="P32" s="42"/>
      <c r="Q32" s="28"/>
      <c r="R32" s="28"/>
    </row>
    <row r="33" spans="1:18" s="29" customFormat="1" ht="15" customHeight="1" x14ac:dyDescent="0.2">
      <c r="A33" s="81" t="s">
        <v>100</v>
      </c>
      <c r="B33" s="82" t="s">
        <v>49</v>
      </c>
      <c r="C33" s="83" t="s">
        <v>50</v>
      </c>
      <c r="D33" s="84"/>
      <c r="E33" s="85"/>
      <c r="F33" s="86"/>
      <c r="G33" s="86"/>
      <c r="H33" s="87">
        <f t="shared" ref="H33:H39" si="6">SUM(F33,G33)</f>
        <v>0</v>
      </c>
      <c r="I33" s="30">
        <v>156</v>
      </c>
      <c r="J33" s="30">
        <v>0</v>
      </c>
      <c r="K33" s="85">
        <f t="shared" ref="K33:K39" si="7">I33-J33</f>
        <v>156</v>
      </c>
      <c r="L33" s="34">
        <f t="shared" ref="L33:L39" si="8">IF((K33-H33)&gt;0,0,-(K33-H33))</f>
        <v>0</v>
      </c>
      <c r="M33" s="34">
        <f t="shared" ref="M33:M39" si="9">IF((K33-H33)&lt;0,0,(K33-H33))</f>
        <v>156</v>
      </c>
      <c r="N33" s="35">
        <f t="shared" ref="N33:O39" si="10">ROUND(L33/2.85,1)</f>
        <v>0</v>
      </c>
      <c r="O33" s="35">
        <f>ROUND(M33/2.88,1)</f>
        <v>54.2</v>
      </c>
      <c r="P33" s="88"/>
      <c r="Q33" s="28"/>
      <c r="R33" s="28"/>
    </row>
    <row r="34" spans="1:18" s="29" customFormat="1" ht="38.25" x14ac:dyDescent="0.2">
      <c r="A34" s="73" t="s">
        <v>101</v>
      </c>
      <c r="B34" s="31" t="str">
        <f>'[1]CAP TRUONG_HKI'!B18</f>
        <v>Hà Như</v>
      </c>
      <c r="C34" s="32" t="str">
        <f>'[1]CAP TRUONG_HKI'!C18</f>
        <v>Mai</v>
      </c>
      <c r="D34" s="39"/>
      <c r="E34" s="38"/>
      <c r="F34" s="34">
        <v>30</v>
      </c>
      <c r="G34" s="35"/>
      <c r="H34" s="74">
        <f t="shared" si="6"/>
        <v>30</v>
      </c>
      <c r="I34" s="30">
        <v>156</v>
      </c>
      <c r="J34" s="30">
        <v>0</v>
      </c>
      <c r="K34" s="30">
        <f t="shared" si="7"/>
        <v>156</v>
      </c>
      <c r="L34" s="34">
        <f t="shared" si="8"/>
        <v>0</v>
      </c>
      <c r="M34" s="34">
        <f t="shared" si="9"/>
        <v>126</v>
      </c>
      <c r="N34" s="35">
        <f t="shared" si="10"/>
        <v>0</v>
      </c>
      <c r="O34" s="35">
        <f>ROUND(M34/2.88,1)</f>
        <v>43.8</v>
      </c>
      <c r="P34" s="75" t="s">
        <v>115</v>
      </c>
      <c r="Q34" s="28"/>
      <c r="R34" s="28"/>
    </row>
    <row r="35" spans="1:18" s="29" customFormat="1" x14ac:dyDescent="0.2">
      <c r="A35" s="73" t="s">
        <v>102</v>
      </c>
      <c r="B35" s="31" t="s">
        <v>58</v>
      </c>
      <c r="C35" s="32" t="s">
        <v>59</v>
      </c>
      <c r="D35" s="43"/>
      <c r="E35" s="30"/>
      <c r="F35" s="34"/>
      <c r="G35" s="35"/>
      <c r="H35" s="74">
        <f t="shared" si="6"/>
        <v>0</v>
      </c>
      <c r="I35" s="30">
        <v>156</v>
      </c>
      <c r="J35" s="30">
        <v>0</v>
      </c>
      <c r="K35" s="30">
        <f t="shared" si="7"/>
        <v>156</v>
      </c>
      <c r="L35" s="34">
        <f t="shared" si="8"/>
        <v>0</v>
      </c>
      <c r="M35" s="34">
        <f t="shared" si="9"/>
        <v>156</v>
      </c>
      <c r="N35" s="35">
        <f t="shared" si="10"/>
        <v>0</v>
      </c>
      <c r="O35" s="35">
        <f>ROUND(M35/2.88,1)</f>
        <v>54.2</v>
      </c>
      <c r="P35" s="42"/>
      <c r="Q35" s="28"/>
      <c r="R35" s="28"/>
    </row>
    <row r="36" spans="1:18" s="29" customFormat="1" ht="15" customHeight="1" x14ac:dyDescent="0.2">
      <c r="A36" s="73" t="s">
        <v>103</v>
      </c>
      <c r="B36" s="71" t="s">
        <v>41</v>
      </c>
      <c r="C36" s="72" t="s">
        <v>46</v>
      </c>
      <c r="D36" s="40"/>
      <c r="E36" s="74"/>
      <c r="F36" s="76"/>
      <c r="G36" s="74"/>
      <c r="H36" s="74">
        <f t="shared" si="6"/>
        <v>0</v>
      </c>
      <c r="I36" s="30">
        <v>156</v>
      </c>
      <c r="J36" s="30">
        <v>0</v>
      </c>
      <c r="K36" s="30">
        <f t="shared" si="7"/>
        <v>156</v>
      </c>
      <c r="L36" s="34">
        <f t="shared" si="8"/>
        <v>0</v>
      </c>
      <c r="M36" s="34">
        <f t="shared" si="9"/>
        <v>156</v>
      </c>
      <c r="N36" s="35">
        <f t="shared" si="10"/>
        <v>0</v>
      </c>
      <c r="O36" s="35">
        <f>ROUND(M36/2.88,1)</f>
        <v>54.2</v>
      </c>
      <c r="P36" s="75"/>
      <c r="Q36" s="28"/>
      <c r="R36" s="28"/>
    </row>
    <row r="37" spans="1:18" s="29" customFormat="1" ht="15" customHeight="1" x14ac:dyDescent="0.2">
      <c r="A37" s="73" t="s">
        <v>104</v>
      </c>
      <c r="B37" s="31" t="str">
        <f>'[1]CAP TRUONG_HKI'!B17</f>
        <v>Dương Đức</v>
      </c>
      <c r="C37" s="32" t="str">
        <f>'[1]CAP TRUONG_HKI'!C17</f>
        <v>Kiên</v>
      </c>
      <c r="D37" s="41"/>
      <c r="E37" s="38"/>
      <c r="F37" s="34"/>
      <c r="G37" s="34"/>
      <c r="H37" s="74">
        <f t="shared" si="6"/>
        <v>0</v>
      </c>
      <c r="I37" s="30">
        <v>156</v>
      </c>
      <c r="J37" s="30">
        <v>0</v>
      </c>
      <c r="K37" s="30">
        <f t="shared" si="7"/>
        <v>156</v>
      </c>
      <c r="L37" s="34">
        <f t="shared" si="8"/>
        <v>0</v>
      </c>
      <c r="M37" s="34">
        <f t="shared" si="9"/>
        <v>156</v>
      </c>
      <c r="N37" s="35">
        <f t="shared" si="10"/>
        <v>0</v>
      </c>
      <c r="O37" s="35">
        <f>ROUND(M37/2.88,1)</f>
        <v>54.2</v>
      </c>
      <c r="P37" s="42"/>
      <c r="Q37" s="28"/>
      <c r="R37" s="28"/>
    </row>
    <row r="38" spans="1:18" s="29" customFormat="1" ht="38.25" x14ac:dyDescent="0.2">
      <c r="A38" s="73" t="s">
        <v>105</v>
      </c>
      <c r="B38" s="31" t="s">
        <v>45</v>
      </c>
      <c r="C38" s="78" t="s">
        <v>44</v>
      </c>
      <c r="D38" s="33"/>
      <c r="E38" s="30"/>
      <c r="F38" s="34"/>
      <c r="G38" s="34"/>
      <c r="H38" s="74">
        <f t="shared" si="6"/>
        <v>0</v>
      </c>
      <c r="I38" s="30">
        <v>156</v>
      </c>
      <c r="J38" s="30">
        <f>ROUND(29/44*156,1)</f>
        <v>102.8</v>
      </c>
      <c r="K38" s="30">
        <f t="shared" si="7"/>
        <v>53.2</v>
      </c>
      <c r="L38" s="34">
        <f t="shared" si="8"/>
        <v>0</v>
      </c>
      <c r="M38" s="34">
        <f t="shared" si="9"/>
        <v>53.2</v>
      </c>
      <c r="N38" s="35">
        <f t="shared" si="10"/>
        <v>0</v>
      </c>
      <c r="O38" s="35">
        <f>ROUND(M38/2.88,1)</f>
        <v>18.5</v>
      </c>
      <c r="P38" s="42" t="s">
        <v>121</v>
      </c>
      <c r="Q38" s="28"/>
      <c r="R38" s="28"/>
    </row>
    <row r="39" spans="1:18" s="29" customFormat="1" ht="38.25" x14ac:dyDescent="0.2">
      <c r="A39" s="73" t="s">
        <v>106</v>
      </c>
      <c r="B39" s="31" t="s">
        <v>47</v>
      </c>
      <c r="C39" s="78" t="s">
        <v>48</v>
      </c>
      <c r="D39" s="39"/>
      <c r="E39" s="38"/>
      <c r="F39" s="34"/>
      <c r="G39" s="34"/>
      <c r="H39" s="74">
        <f t="shared" si="6"/>
        <v>0</v>
      </c>
      <c r="I39" s="30">
        <v>156</v>
      </c>
      <c r="J39" s="30">
        <f>ROUND(2/44*156,1)</f>
        <v>7.1</v>
      </c>
      <c r="K39" s="30">
        <f t="shared" si="7"/>
        <v>148.9</v>
      </c>
      <c r="L39" s="34">
        <f t="shared" si="8"/>
        <v>0</v>
      </c>
      <c r="M39" s="34">
        <f t="shared" si="9"/>
        <v>148.9</v>
      </c>
      <c r="N39" s="35">
        <f t="shared" si="10"/>
        <v>0</v>
      </c>
      <c r="O39" s="35">
        <f>ROUND(M39/2.88,1)</f>
        <v>51.7</v>
      </c>
      <c r="P39" s="42" t="s">
        <v>122</v>
      </c>
      <c r="Q39" s="28"/>
      <c r="R39" s="28"/>
    </row>
    <row r="40" spans="1:18" s="29" customFormat="1" ht="15" customHeight="1" x14ac:dyDescent="0.2">
      <c r="A40" s="73" t="s">
        <v>107</v>
      </c>
      <c r="B40" s="31" t="s">
        <v>71</v>
      </c>
      <c r="C40" s="78" t="s">
        <v>72</v>
      </c>
      <c r="D40" s="43"/>
      <c r="E40" s="30"/>
      <c r="F40" s="34"/>
      <c r="G40" s="34"/>
      <c r="H40" s="74">
        <f>SUM(F40,G40)</f>
        <v>0</v>
      </c>
      <c r="I40" s="30">
        <v>156</v>
      </c>
      <c r="J40" s="30">
        <v>0</v>
      </c>
      <c r="K40" s="30">
        <f>I40-J40</f>
        <v>156</v>
      </c>
      <c r="L40" s="34">
        <f>IF((K40-H40)&gt;0,0,-(K40-H40))</f>
        <v>0</v>
      </c>
      <c r="M40" s="34">
        <f>IF((K40-H40)&lt;0,0,(K40-H40))</f>
        <v>156</v>
      </c>
      <c r="N40" s="35">
        <f>ROUND(L40/2.85,1)</f>
        <v>0</v>
      </c>
      <c r="O40" s="35">
        <f>ROUND(M40/2.88,1)</f>
        <v>54.2</v>
      </c>
      <c r="P40" s="44"/>
      <c r="Q40" s="28"/>
      <c r="R40" s="28"/>
    </row>
    <row r="41" spans="1:18" s="29" customFormat="1" ht="42.75" customHeight="1" x14ac:dyDescent="0.2">
      <c r="A41" s="73" t="s">
        <v>108</v>
      </c>
      <c r="B41" s="71" t="s">
        <v>39</v>
      </c>
      <c r="C41" s="79" t="s">
        <v>40</v>
      </c>
      <c r="D41" s="40"/>
      <c r="E41" s="74"/>
      <c r="F41" s="76">
        <v>60</v>
      </c>
      <c r="G41" s="74"/>
      <c r="H41" s="74">
        <f t="shared" ref="H41:H42" si="11">SUM(F41,G41)</f>
        <v>60</v>
      </c>
      <c r="I41" s="30">
        <v>156</v>
      </c>
      <c r="J41" s="30">
        <v>0</v>
      </c>
      <c r="K41" s="30">
        <f>I41-J41</f>
        <v>156</v>
      </c>
      <c r="L41" s="34">
        <f>IF((K41-H41)&gt;0,0,-(K41-H41))</f>
        <v>0</v>
      </c>
      <c r="M41" s="34">
        <f>IF((K41-H41)&lt;0,0,(K41-H41))</f>
        <v>96</v>
      </c>
      <c r="N41" s="35">
        <f>ROUND(L41/2.85,1)</f>
        <v>0</v>
      </c>
      <c r="O41" s="35">
        <f>ROUND(M41/2.88,1)</f>
        <v>33.299999999999997</v>
      </c>
      <c r="P41" s="75" t="s">
        <v>115</v>
      </c>
      <c r="Q41" s="28"/>
      <c r="R41" s="28"/>
    </row>
    <row r="42" spans="1:18" s="29" customFormat="1" x14ac:dyDescent="0.2">
      <c r="A42" s="73" t="s">
        <v>109</v>
      </c>
      <c r="B42" s="71" t="s">
        <v>123</v>
      </c>
      <c r="C42" s="79" t="s">
        <v>124</v>
      </c>
      <c r="D42" s="40"/>
      <c r="E42" s="74"/>
      <c r="F42" s="76"/>
      <c r="G42" s="74"/>
      <c r="H42" s="74">
        <f t="shared" si="11"/>
        <v>0</v>
      </c>
      <c r="I42" s="30">
        <v>156</v>
      </c>
      <c r="J42" s="30">
        <f>ROUND(2/44*156,1)</f>
        <v>7.1</v>
      </c>
      <c r="K42" s="30">
        <f>I42-J42</f>
        <v>148.9</v>
      </c>
      <c r="L42" s="34">
        <f>IF((K42-H42)&gt;0,0,-(K42-H42))</f>
        <v>0</v>
      </c>
      <c r="M42" s="34">
        <f>IF((K42-H42)&lt;0,0,(K42-H42))</f>
        <v>148.9</v>
      </c>
      <c r="N42" s="35">
        <f>ROUND(L42/2.85,1)</f>
        <v>0</v>
      </c>
      <c r="O42" s="35">
        <f>ROUND(M42/2.88,1)</f>
        <v>51.7</v>
      </c>
      <c r="P42" s="75" t="s">
        <v>125</v>
      </c>
      <c r="Q42" s="28"/>
      <c r="R42" s="28"/>
    </row>
    <row r="43" spans="1:18" s="37" customFormat="1" ht="26.1" customHeight="1" x14ac:dyDescent="0.25">
      <c r="A43" s="30"/>
      <c r="B43" s="100" t="str">
        <f>'[1]CAP TRUONG_HKI'!B52</f>
        <v>Tổng cộng</v>
      </c>
      <c r="C43" s="101"/>
      <c r="D43" s="102"/>
      <c r="E43" s="46">
        <f>SUM(E27:E42)</f>
        <v>0</v>
      </c>
      <c r="F43" s="46">
        <f>SUM(F12:F42)</f>
        <v>390</v>
      </c>
      <c r="G43" s="46">
        <f>SUM(G41:G42)</f>
        <v>0</v>
      </c>
      <c r="H43" s="46">
        <f>SUM(H12:H42)</f>
        <v>390</v>
      </c>
      <c r="I43" s="46">
        <f>SUM(I12:I42)</f>
        <v>4836</v>
      </c>
      <c r="J43" s="46">
        <f>SUM(J12:J42)</f>
        <v>116.99999999999999</v>
      </c>
      <c r="K43" s="46">
        <f>SUM(K12:K42)</f>
        <v>4718.9999999999991</v>
      </c>
      <c r="L43" s="46">
        <f>SUM(L12:L42)</f>
        <v>0</v>
      </c>
      <c r="M43" s="46">
        <f>SUM(M12:M42)</f>
        <v>4329</v>
      </c>
      <c r="N43" s="46">
        <f>SUM(N12:N42)</f>
        <v>0</v>
      </c>
      <c r="O43" s="35">
        <f>ROUND(M43/2.88,1)</f>
        <v>1503.1</v>
      </c>
      <c r="P43" s="39"/>
      <c r="Q43" s="36"/>
      <c r="R43" s="36"/>
    </row>
    <row r="44" spans="1:18" x14ac:dyDescent="0.25">
      <c r="B44" s="50"/>
      <c r="C44" s="51"/>
      <c r="D44" s="51"/>
      <c r="E44" s="52"/>
      <c r="F44" s="52"/>
      <c r="G44" s="52"/>
      <c r="H44" s="52"/>
      <c r="I44" s="52"/>
      <c r="J44" s="53"/>
      <c r="K44" s="53"/>
      <c r="L44" s="53" t="s">
        <v>127</v>
      </c>
      <c r="M44" s="53"/>
      <c r="N44" s="53"/>
      <c r="O44" s="53"/>
      <c r="Q44" s="54"/>
      <c r="R44" s="54"/>
    </row>
    <row r="45" spans="1:18" x14ac:dyDescent="0.25">
      <c r="B45" s="99" t="s">
        <v>36</v>
      </c>
      <c r="C45" s="99"/>
      <c r="E45"/>
      <c r="H45" s="55" t="s">
        <v>37</v>
      </c>
      <c r="J45" s="55"/>
      <c r="K45" s="55"/>
      <c r="L45" s="103" t="s">
        <v>38</v>
      </c>
      <c r="M45" s="103"/>
      <c r="N45" s="103"/>
      <c r="O45" s="103"/>
      <c r="Q45" s="56"/>
      <c r="R45" s="56"/>
    </row>
    <row r="46" spans="1:18" x14ac:dyDescent="0.25">
      <c r="B46" s="57"/>
      <c r="C46" s="57"/>
      <c r="D46" s="58"/>
      <c r="E46" s="58"/>
      <c r="F46" s="58"/>
      <c r="G46" s="58"/>
      <c r="H46" s="59"/>
      <c r="I46" s="57"/>
      <c r="J46" s="59"/>
      <c r="K46" s="60"/>
      <c r="L46" s="59"/>
      <c r="M46" s="61"/>
      <c r="N46" s="62"/>
      <c r="O46" s="63"/>
      <c r="Q46" s="64"/>
      <c r="R46" s="65"/>
    </row>
    <row r="47" spans="1:18" x14ac:dyDescent="0.25">
      <c r="B47" s="57"/>
      <c r="C47" s="57"/>
      <c r="D47" s="58"/>
      <c r="E47" s="58"/>
      <c r="F47" s="58"/>
      <c r="G47" s="58"/>
      <c r="H47" s="59"/>
      <c r="I47" s="57"/>
      <c r="J47" s="59"/>
      <c r="K47" s="60"/>
      <c r="L47" s="59"/>
      <c r="M47" s="61"/>
      <c r="N47" s="62"/>
      <c r="O47" s="63"/>
      <c r="Q47" s="64"/>
      <c r="R47" s="65"/>
    </row>
    <row r="48" spans="1:18" x14ac:dyDescent="0.25">
      <c r="B48" s="57"/>
      <c r="C48" s="57"/>
      <c r="D48" s="58"/>
      <c r="E48" s="58"/>
      <c r="F48" s="58"/>
      <c r="G48" s="58"/>
      <c r="H48" s="59"/>
      <c r="I48" s="57"/>
      <c r="J48" s="59"/>
      <c r="K48" s="60"/>
      <c r="L48" s="59"/>
      <c r="M48" s="61"/>
      <c r="N48" s="62"/>
      <c r="O48" s="63"/>
      <c r="Q48" s="64"/>
      <c r="R48" s="65"/>
    </row>
    <row r="49" spans="2:18" x14ac:dyDescent="0.25">
      <c r="B49" s="66"/>
      <c r="C49" s="66"/>
      <c r="E49" s="69"/>
      <c r="G49" s="67"/>
      <c r="H49" s="70" t="s">
        <v>111</v>
      </c>
      <c r="J49" s="70"/>
      <c r="K49" s="70"/>
      <c r="L49" s="92" t="s">
        <v>110</v>
      </c>
      <c r="M49" s="92"/>
      <c r="N49" s="92"/>
      <c r="O49" s="92"/>
      <c r="Q49" s="68"/>
      <c r="R49" s="65"/>
    </row>
    <row r="50" spans="2:18" x14ac:dyDescent="0.25">
      <c r="B50" s="66"/>
      <c r="C50" s="66"/>
      <c r="E50" s="69"/>
      <c r="G50" s="67"/>
      <c r="H50" s="70"/>
      <c r="J50" s="70"/>
      <c r="K50" s="70"/>
      <c r="L50" s="70"/>
      <c r="M50" s="70"/>
      <c r="N50" s="70"/>
      <c r="O50" s="70"/>
      <c r="Q50" s="68"/>
      <c r="R50" s="65"/>
    </row>
    <row r="51" spans="2:18" x14ac:dyDescent="0.25">
      <c r="B51" s="90"/>
    </row>
    <row r="52" spans="2:18" x14ac:dyDescent="0.25">
      <c r="B52" s="89"/>
    </row>
  </sheetData>
  <mergeCells count="23">
    <mergeCell ref="A1:E1"/>
    <mergeCell ref="A3:E3"/>
    <mergeCell ref="H9:H10"/>
    <mergeCell ref="I9:I10"/>
    <mergeCell ref="J9:J10"/>
    <mergeCell ref="A5:P5"/>
    <mergeCell ref="A6:P6"/>
    <mergeCell ref="A7:P7"/>
    <mergeCell ref="A9:A10"/>
    <mergeCell ref="B11:C11"/>
    <mergeCell ref="B45:C45"/>
    <mergeCell ref="B43:D43"/>
    <mergeCell ref="L45:O45"/>
    <mergeCell ref="P9:P10"/>
    <mergeCell ref="B9:C10"/>
    <mergeCell ref="D9:E9"/>
    <mergeCell ref="F9:G9"/>
    <mergeCell ref="L49:O49"/>
    <mergeCell ref="K9:K10"/>
    <mergeCell ref="L9:L10"/>
    <mergeCell ref="M9:M10"/>
    <mergeCell ref="N9:N10"/>
    <mergeCell ref="O9:O10"/>
  </mergeCells>
  <phoneticPr fontId="0" type="noConversion"/>
  <pageMargins left="0.70866141732283505" right="6.4960630000000005E-2" top="0.49803149600000002" bottom="0.49803149600000002" header="0.31496062992126" footer="0.31496062992126"/>
  <pageSetup paperSize="9" scale="96" fitToHeight="0" orientation="landscape" r:id="rId1"/>
  <rowBreaks count="1" manualBreakCount="1">
    <brk id="13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Lieu</cp:lastModifiedBy>
  <cp:lastPrinted>2018-09-18T09:15:53Z</cp:lastPrinted>
  <dcterms:created xsi:type="dcterms:W3CDTF">2016-08-06T07:55:56Z</dcterms:created>
  <dcterms:modified xsi:type="dcterms:W3CDTF">2019-08-09T11:02:24Z</dcterms:modified>
</cp:coreProperties>
</file>